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jp/Documents/"/>
    </mc:Choice>
  </mc:AlternateContent>
  <xr:revisionPtr revIDLastSave="0" documentId="13_ncr:1_{AB5942BF-9641-2342-8F62-E2782BBB5F51}" xr6:coauthVersionLast="43" xr6:coauthVersionMax="43" xr10:uidLastSave="{00000000-0000-0000-0000-000000000000}"/>
  <bookViews>
    <workbookView xWindow="1800" yWindow="460" windowWidth="22320" windowHeight="14680" tabRatio="500" xr2:uid="{00000000-000D-0000-FFFF-FFFF00000000}"/>
  </bookViews>
  <sheets>
    <sheet name="Project Completeness" sheetId="1" r:id="rId1"/>
    <sheet name="Metrics Definitions" sheetId="2" r:id="rId2"/>
    <sheet name="Production Metrics" sheetId="3" r:id="rId3"/>
    <sheet name="Project Averages" sheetId="4" r:id="rId4"/>
    <sheet name="Doc Versioning" sheetId="5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L3" i="1"/>
  <c r="L1" i="1"/>
  <c r="R16" i="1"/>
  <c r="Q16" i="1"/>
  <c r="P21" i="1"/>
  <c r="R21" i="1"/>
  <c r="Q21" i="1"/>
  <c r="V21" i="1"/>
  <c r="G21" i="1"/>
  <c r="C6" i="4"/>
  <c r="C5" i="4"/>
  <c r="C4" i="4"/>
  <c r="C3" i="4"/>
  <c r="B6" i="4"/>
  <c r="B5" i="4"/>
  <c r="B4" i="4"/>
  <c r="C2" i="4"/>
  <c r="B2" i="4"/>
  <c r="B3" i="4"/>
  <c r="A6" i="4"/>
  <c r="A5" i="4"/>
  <c r="A4" i="4"/>
  <c r="A3" i="4"/>
  <c r="A2" i="4"/>
  <c r="K10" i="1"/>
  <c r="K12" i="1"/>
  <c r="K14" i="1"/>
  <c r="K8" i="1"/>
  <c r="O21" i="1"/>
  <c r="U21" i="1"/>
  <c r="T21" i="1"/>
  <c r="I21" i="1"/>
  <c r="H21" i="1"/>
  <c r="F21" i="1"/>
  <c r="N21" i="1"/>
  <c r="M21" i="1"/>
  <c r="L21" i="1"/>
  <c r="K21" i="1"/>
</calcChain>
</file>

<file path=xl/sharedStrings.xml><?xml version="1.0" encoding="utf-8"?>
<sst xmlns="http://schemas.openxmlformats.org/spreadsheetml/2006/main" count="167" uniqueCount="89">
  <si>
    <t>Completeness of the Project (%)</t>
  </si>
  <si>
    <t>Total # of samples approved</t>
  </si>
  <si>
    <t>Total # of samples completed</t>
  </si>
  <si>
    <t>Center Name</t>
  </si>
  <si>
    <t>Week of</t>
  </si>
  <si>
    <t>Study/Cohort</t>
  </si>
  <si>
    <t>Approved Sample Number</t>
  </si>
  <si>
    <t>Total Samples Received To Date</t>
  </si>
  <si>
    <t>DNA QC Pass</t>
  </si>
  <si>
    <t>DNA QC Fail</t>
  </si>
  <si>
    <t>Total</t>
  </si>
  <si>
    <t>Expected Date of Final Shipment</t>
  </si>
  <si>
    <t>Expected Date of First Shipment</t>
  </si>
  <si>
    <t xml:space="preserve">HapMap CEU - NA12878 </t>
  </si>
  <si>
    <t>MTA needed?</t>
  </si>
  <si>
    <t>no</t>
  </si>
  <si>
    <t>Metric Name</t>
  </si>
  <si>
    <t>Metric definition</t>
  </si>
  <si>
    <t>External ID</t>
  </si>
  <si>
    <t>Contract #</t>
  </si>
  <si>
    <t>Outstanding or Critical Issues:</t>
  </si>
  <si>
    <t>Project</t>
  </si>
  <si>
    <t>Version Changes</t>
  </si>
  <si>
    <t>Original version by George J Papanicolaou, PhD</t>
  </si>
  <si>
    <t>Authored by GJP</t>
  </si>
  <si>
    <t>2.0 Added example reports, provided additonal production metrics, and introduced Project Averages tab -gjp- 6/29/2017</t>
  </si>
  <si>
    <t xml:space="preserve">1.0 Released 2/10/2017 </t>
  </si>
  <si>
    <t>CORE Year 3</t>
  </si>
  <si>
    <t>Bisulfite QC</t>
  </si>
  <si>
    <t>In Process</t>
  </si>
  <si>
    <t>Pass</t>
  </si>
  <si>
    <t>Array Processing Intake</t>
  </si>
  <si>
    <t>Bisulfite Intake</t>
  </si>
  <si>
    <t>Array QC Pass (98% with p&lt;0.05)</t>
  </si>
  <si>
    <t>Array QC Failed (Rehyb)</t>
  </si>
  <si>
    <t>(p&lt;0.05)</t>
  </si>
  <si>
    <t>Average Completeness</t>
  </si>
  <si>
    <t>(p&lt;0.01)</t>
  </si>
  <si>
    <t>Data Processed (LEVEL1/2/3)</t>
  </si>
  <si>
    <t>Data Uploaded</t>
  </si>
  <si>
    <t>IRC/DCC Notified</t>
  </si>
  <si>
    <t>Batch</t>
  </si>
  <si>
    <t>Detected Assays (P&lt;0.05)</t>
  </si>
  <si>
    <t>Detection Completeness (p&lt;0.05)</t>
  </si>
  <si>
    <t>B0001</t>
  </si>
  <si>
    <t>DNA QC</t>
  </si>
  <si>
    <t>Array QC</t>
  </si>
  <si>
    <t>Fail</t>
  </si>
  <si>
    <t>TOE ID Provided by Study Site</t>
  </si>
  <si>
    <t>Study Site</t>
  </si>
  <si>
    <t>Internal Batch designation - Matches download batch on FTP site</t>
  </si>
  <si>
    <t>QC Status for DNA amount/concentration</t>
  </si>
  <si>
    <t>QC Status for post-bisulfite conversion</t>
  </si>
  <si>
    <t>Number of assays with data above background level with a p value less than 0.05</t>
  </si>
  <si>
    <t>Fraction of assays with data above background level with a p value less than 0.05</t>
  </si>
  <si>
    <t>Number of assays with data above background level with a p value less than 0.01</t>
  </si>
  <si>
    <t>Fraction of assays with data above background level with a p value less than 0.01</t>
  </si>
  <si>
    <t>HHSN268201600038I/HHSN26800002</t>
  </si>
  <si>
    <t>Submission</t>
  </si>
  <si>
    <t>Initial</t>
  </si>
  <si>
    <t>Replacement</t>
  </si>
  <si>
    <t>Percent Completeness (p&lt;0.05)</t>
  </si>
  <si>
    <t>Percent Completeness (p&lt;0.01)</t>
  </si>
  <si>
    <t>2.1 Modified for Methylation Profiling -dvdb- 05/03/2017</t>
  </si>
  <si>
    <t>QC Status for Array Data (based on Fraction of assays with data above background level with a p value less than 0.05): &gt;=0.98 is pass; Failed samples will not be included in any data uploads</t>
  </si>
  <si>
    <t>B0002</t>
  </si>
  <si>
    <t>3.0 Finalized by GJP 08/01/2019</t>
  </si>
  <si>
    <t>Study/Cohort 1</t>
  </si>
  <si>
    <t>Study/Cohort 2</t>
  </si>
  <si>
    <t>Study/Cohort 3</t>
  </si>
  <si>
    <t>Study/Cohort 4</t>
  </si>
  <si>
    <t>Study/Cohort 5</t>
  </si>
  <si>
    <t>Form Ver 3.0</t>
  </si>
  <si>
    <t>Study 1</t>
  </si>
  <si>
    <t>Study 2</t>
  </si>
  <si>
    <t>TOE123</t>
  </si>
  <si>
    <t>TOE760</t>
  </si>
  <si>
    <t>TOE820</t>
  </si>
  <si>
    <t>TOE667</t>
  </si>
  <si>
    <t>TOE143</t>
  </si>
  <si>
    <t>TOE219</t>
  </si>
  <si>
    <t>TOE232</t>
  </si>
  <si>
    <t>TOE460</t>
  </si>
  <si>
    <t>TOE069</t>
  </si>
  <si>
    <t>TOE334</t>
  </si>
  <si>
    <t>TOE182</t>
  </si>
  <si>
    <t>Overall Progress Report for NHLBI Contract - Biweekly Report Sent on Fridays</t>
  </si>
  <si>
    <t>Study 1, 3, 4, and 5 studies have all reagents (tubes/racks/caps) to plate and ship samples and Study 2 has 50% of the total of reagents. 
Study 3 has missed last two promissed ship dates.</t>
  </si>
  <si>
    <t xml:space="preserve">High failure rate of Study 2 DNAs will require cleanup of all existing DNA samples to remove trace histone protein contamination.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</si>
</sst>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_(* #,##0.000000_);_(* \(#,##0.000000\);_(* &quot;-&quot;??_);_(@_)"/>
    <numFmt numFmtId="168" formatCode="0.0000%"/>
  </numFmts>
  <fonts count="21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333333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scheme val="minor"/>
    </font>
    <font>
      <sz val="10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0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Fill="1" applyBorder="1"/>
    <xf numFmtId="0" fontId="0" fillId="0" borderId="10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64" fontId="0" fillId="0" borderId="10" xfId="1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 wrapText="1"/>
    </xf>
    <xf numFmtId="164" fontId="0" fillId="5" borderId="10" xfId="1" applyNumberFormat="1" applyFont="1" applyFill="1" applyBorder="1" applyAlignment="1">
      <alignment horizontal="center"/>
    </xf>
    <xf numFmtId="164" fontId="0" fillId="5" borderId="15" xfId="1" applyNumberFormat="1" applyFont="1" applyFill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4" borderId="15" xfId="1" applyNumberFormat="1" applyFont="1" applyFill="1" applyBorder="1" applyAlignment="1">
      <alignment horizontal="center"/>
    </xf>
    <xf numFmtId="164" fontId="3" fillId="6" borderId="10" xfId="1" applyNumberFormat="1" applyFont="1" applyFill="1" applyBorder="1" applyAlignment="1">
      <alignment horizontal="center"/>
    </xf>
    <xf numFmtId="164" fontId="3" fillId="6" borderId="15" xfId="1" applyNumberFormat="1" applyFont="1" applyFill="1" applyBorder="1" applyAlignment="1">
      <alignment horizontal="center"/>
    </xf>
    <xf numFmtId="14" fontId="4" fillId="4" borderId="10" xfId="0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/>
    </xf>
    <xf numFmtId="164" fontId="0" fillId="7" borderId="0" xfId="1" applyNumberFormat="1" applyFont="1" applyFill="1" applyBorder="1" applyAlignment="1">
      <alignment horizontal="center"/>
    </xf>
    <xf numFmtId="0" fontId="2" fillId="0" borderId="0" xfId="0" applyFont="1"/>
    <xf numFmtId="164" fontId="0" fillId="4" borderId="13" xfId="1" applyNumberFormat="1" applyFont="1" applyFill="1" applyBorder="1" applyAlignment="1">
      <alignment horizontal="center"/>
    </xf>
    <xf numFmtId="1" fontId="0" fillId="4" borderId="15" xfId="1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left"/>
    </xf>
    <xf numFmtId="3" fontId="0" fillId="0" borderId="0" xfId="0" applyNumberFormat="1" applyFill="1" applyBorder="1"/>
    <xf numFmtId="0" fontId="2" fillId="0" borderId="0" xfId="0" applyFont="1" applyAlignment="1">
      <alignment wrapText="1"/>
    </xf>
    <xf numFmtId="164" fontId="3" fillId="3" borderId="0" xfId="1" applyNumberFormat="1" applyFont="1" applyFill="1" applyBorder="1" applyAlignment="1">
      <alignment horizontal="center"/>
    </xf>
    <xf numFmtId="0" fontId="12" fillId="0" borderId="10" xfId="0" applyFont="1" applyBorder="1"/>
    <xf numFmtId="165" fontId="12" fillId="0" borderId="10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3" fontId="13" fillId="0" borderId="0" xfId="0" quotePrefix="1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3" fillId="0" borderId="0" xfId="0" applyFont="1" applyAlignment="1">
      <alignment horizontal="left" vertical="top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4" fontId="0" fillId="0" borderId="13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" fontId="0" fillId="0" borderId="13" xfId="1" applyNumberFormat="1" applyFont="1" applyFill="1" applyBorder="1" applyAlignment="1">
      <alignment horizontal="right"/>
    </xf>
    <xf numFmtId="1" fontId="0" fillId="5" borderId="13" xfId="1" applyNumberFormat="1" applyFont="1" applyFill="1" applyBorder="1" applyAlignment="1">
      <alignment horizontal="right"/>
    </xf>
    <xf numFmtId="164" fontId="0" fillId="0" borderId="2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/>
    <xf numFmtId="0" fontId="18" fillId="0" borderId="0" xfId="0" applyFont="1"/>
    <xf numFmtId="167" fontId="0" fillId="0" borderId="21" xfId="1" applyNumberFormat="1" applyFont="1" applyFill="1" applyBorder="1" applyAlignment="1">
      <alignment horizontal="center"/>
    </xf>
    <xf numFmtId="167" fontId="3" fillId="6" borderId="10" xfId="1" applyNumberFormat="1" applyFont="1" applyFill="1" applyBorder="1" applyAlignment="1">
      <alignment horizontal="center"/>
    </xf>
    <xf numFmtId="15" fontId="3" fillId="0" borderId="0" xfId="0" applyNumberFormat="1" applyFont="1"/>
    <xf numFmtId="164" fontId="0" fillId="0" borderId="0" xfId="0" applyNumberFormat="1"/>
    <xf numFmtId="167" fontId="0" fillId="0" borderId="12" xfId="1" applyNumberFormat="1" applyFont="1" applyFill="1" applyBorder="1" applyAlignment="1">
      <alignment horizontal="center"/>
    </xf>
    <xf numFmtId="167" fontId="0" fillId="4" borderId="12" xfId="1" applyNumberFormat="1" applyFont="1" applyFill="1" applyBorder="1" applyAlignment="1">
      <alignment horizontal="center"/>
    </xf>
    <xf numFmtId="168" fontId="13" fillId="0" borderId="10" xfId="60" applyNumberFormat="1" applyFont="1" applyBorder="1"/>
    <xf numFmtId="0" fontId="20" fillId="0" borderId="0" xfId="0" applyFont="1"/>
    <xf numFmtId="0" fontId="13" fillId="0" borderId="0" xfId="0" applyFont="1" applyAlignment="1">
      <alignment vertical="top" wrapText="1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10" xfId="1" applyNumberFormat="1" applyFont="1" applyFill="1" applyBorder="1" applyAlignment="1"/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4" fillId="5" borderId="9" xfId="1" applyNumberFormat="1" applyFont="1" applyFill="1" applyBorder="1" applyAlignment="1">
      <alignment horizontal="center" vertical="center" wrapText="1"/>
    </xf>
    <xf numFmtId="164" fontId="4" fillId="5" borderId="22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</cellXfs>
  <cellStyles count="6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Percent" xfId="60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zoomScale="120" zoomScaleNormal="120" zoomScalePageLayoutView="120" workbookViewId="0">
      <selection activeCell="E27" sqref="E27"/>
    </sheetView>
  </sheetViews>
  <sheetFormatPr baseColWidth="10" defaultColWidth="11.1640625" defaultRowHeight="16" x14ac:dyDescent="0.2"/>
  <cols>
    <col min="1" max="1" width="21.5" customWidth="1"/>
    <col min="2" max="2" width="8.6640625" customWidth="1"/>
    <col min="3" max="3" width="14.1640625" customWidth="1"/>
    <col min="12" max="14" width="12.33203125" customWidth="1"/>
    <col min="15" max="15" width="12.5" customWidth="1"/>
    <col min="16" max="18" width="11.6640625" customWidth="1"/>
    <col min="20" max="20" width="11.6640625" customWidth="1"/>
    <col min="21" max="21" width="12.1640625" customWidth="1"/>
    <col min="22" max="22" width="12.83203125" customWidth="1"/>
    <col min="23" max="23" width="65.1640625" customWidth="1"/>
  </cols>
  <sheetData>
    <row r="1" spans="1:22" x14ac:dyDescent="0.2">
      <c r="A1" s="1" t="s">
        <v>86</v>
      </c>
      <c r="B1" s="1"/>
      <c r="C1" s="1"/>
      <c r="I1" s="2" t="s">
        <v>0</v>
      </c>
      <c r="J1" s="3"/>
      <c r="K1" s="3"/>
      <c r="L1" s="4">
        <f>(L3/L2)*100</f>
        <v>7.59</v>
      </c>
    </row>
    <row r="2" spans="1:22" x14ac:dyDescent="0.2">
      <c r="A2" s="31" t="s">
        <v>19</v>
      </c>
      <c r="B2" s="1" t="s">
        <v>57</v>
      </c>
      <c r="C2" s="1"/>
      <c r="F2" s="31" t="s">
        <v>27</v>
      </c>
      <c r="I2" s="5" t="s">
        <v>1</v>
      </c>
      <c r="J2" s="6"/>
      <c r="K2" s="6"/>
      <c r="L2" s="7">
        <f>SUM(F8:F20)</f>
        <v>20000</v>
      </c>
    </row>
    <row r="3" spans="1:22" ht="17" thickBot="1" x14ac:dyDescent="0.25">
      <c r="A3" s="1" t="s">
        <v>3</v>
      </c>
      <c r="B3" s="1"/>
      <c r="C3" s="1"/>
      <c r="F3" s="31" t="s">
        <v>72</v>
      </c>
      <c r="I3" s="8" t="s">
        <v>2</v>
      </c>
      <c r="J3" s="9"/>
      <c r="K3" s="9"/>
      <c r="L3" s="10">
        <f>SUM(U8:U20)</f>
        <v>1518</v>
      </c>
      <c r="P3" s="56"/>
    </row>
    <row r="4" spans="1:22" x14ac:dyDescent="0.2">
      <c r="A4" s="1" t="s">
        <v>4</v>
      </c>
      <c r="B4" s="69">
        <v>43282</v>
      </c>
      <c r="C4" s="1"/>
      <c r="F4" s="31"/>
      <c r="I4" s="6"/>
      <c r="J4" s="6"/>
      <c r="K4" s="6"/>
      <c r="L4" s="39"/>
      <c r="P4" s="56"/>
    </row>
    <row r="5" spans="1:22" x14ac:dyDescent="0.2">
      <c r="A5" s="1"/>
      <c r="B5" s="1"/>
      <c r="C5" s="1"/>
    </row>
    <row r="6" spans="1:22" ht="60" customHeight="1" x14ac:dyDescent="0.2">
      <c r="A6" s="104" t="s">
        <v>5</v>
      </c>
      <c r="B6" s="96" t="s">
        <v>14</v>
      </c>
      <c r="C6" s="96" t="s">
        <v>58</v>
      </c>
      <c r="D6" s="96" t="s">
        <v>12</v>
      </c>
      <c r="E6" s="96" t="s">
        <v>11</v>
      </c>
      <c r="F6" s="96" t="s">
        <v>6</v>
      </c>
      <c r="G6" s="96" t="s">
        <v>7</v>
      </c>
      <c r="H6" s="96" t="s">
        <v>8</v>
      </c>
      <c r="I6" s="96" t="s">
        <v>9</v>
      </c>
      <c r="J6" s="13"/>
      <c r="K6" s="100" t="s">
        <v>32</v>
      </c>
      <c r="L6" s="102" t="s">
        <v>28</v>
      </c>
      <c r="M6" s="103"/>
      <c r="N6" s="53" t="s">
        <v>31</v>
      </c>
      <c r="O6" s="96" t="s">
        <v>34</v>
      </c>
      <c r="P6" s="96" t="s">
        <v>33</v>
      </c>
      <c r="Q6" s="96" t="s">
        <v>36</v>
      </c>
      <c r="R6" s="96"/>
      <c r="S6" s="13"/>
      <c r="T6" s="96" t="s">
        <v>38</v>
      </c>
      <c r="U6" s="96" t="s">
        <v>39</v>
      </c>
      <c r="V6" s="98" t="s">
        <v>40</v>
      </c>
    </row>
    <row r="7" spans="1:22" x14ac:dyDescent="0.2">
      <c r="A7" s="105"/>
      <c r="B7" s="97"/>
      <c r="C7" s="97"/>
      <c r="D7" s="97"/>
      <c r="E7" s="97"/>
      <c r="F7" s="97"/>
      <c r="G7" s="97"/>
      <c r="H7" s="97"/>
      <c r="I7" s="97"/>
      <c r="J7" s="13"/>
      <c r="K7" s="101"/>
      <c r="L7" s="12" t="s">
        <v>29</v>
      </c>
      <c r="M7" s="12" t="s">
        <v>30</v>
      </c>
      <c r="N7" s="54"/>
      <c r="O7" s="97"/>
      <c r="P7" s="97"/>
      <c r="Q7" s="52" t="s">
        <v>35</v>
      </c>
      <c r="R7" s="52" t="s">
        <v>37</v>
      </c>
      <c r="S7" s="13"/>
      <c r="T7" s="97"/>
      <c r="U7" s="97"/>
      <c r="V7" s="99"/>
    </row>
    <row r="8" spans="1:22" x14ac:dyDescent="0.2">
      <c r="A8" s="108" t="s">
        <v>67</v>
      </c>
      <c r="B8" s="108" t="s">
        <v>15</v>
      </c>
      <c r="C8" s="11" t="s">
        <v>59</v>
      </c>
      <c r="D8" s="14">
        <v>43430</v>
      </c>
      <c r="E8" s="14"/>
      <c r="F8" s="83">
        <v>2900</v>
      </c>
      <c r="G8" s="15">
        <v>2440</v>
      </c>
      <c r="H8" s="15">
        <v>866</v>
      </c>
      <c r="I8" s="16">
        <v>14</v>
      </c>
      <c r="J8" s="17"/>
      <c r="K8" s="15">
        <f>H8</f>
        <v>866</v>
      </c>
      <c r="L8" s="15">
        <v>384</v>
      </c>
      <c r="M8" s="15">
        <v>383</v>
      </c>
      <c r="N8" s="55">
        <v>384</v>
      </c>
      <c r="O8" s="15"/>
      <c r="P8" s="57">
        <v>383</v>
      </c>
      <c r="Q8" s="67">
        <v>0.999391018472232</v>
      </c>
      <c r="R8" s="71">
        <v>0.99922954749058246</v>
      </c>
      <c r="S8" s="17"/>
      <c r="T8" s="15">
        <v>383</v>
      </c>
      <c r="U8" s="15">
        <v>383</v>
      </c>
      <c r="V8" s="78">
        <v>383</v>
      </c>
    </row>
    <row r="9" spans="1:22" x14ac:dyDescent="0.2">
      <c r="A9" s="109"/>
      <c r="B9" s="109"/>
      <c r="C9" s="11" t="s">
        <v>60</v>
      </c>
      <c r="D9" s="14"/>
      <c r="E9" s="14"/>
      <c r="F9" s="84"/>
      <c r="G9" s="15"/>
      <c r="H9" s="15"/>
      <c r="I9" s="16"/>
      <c r="J9" s="17"/>
      <c r="K9" s="15"/>
      <c r="L9" s="15"/>
      <c r="M9" s="15"/>
      <c r="N9" s="55"/>
      <c r="O9" s="15"/>
      <c r="P9" s="57"/>
      <c r="Q9" s="67"/>
      <c r="R9" s="71"/>
      <c r="S9" s="17"/>
      <c r="T9" s="15"/>
      <c r="U9" s="15"/>
      <c r="V9" s="78"/>
    </row>
    <row r="10" spans="1:22" x14ac:dyDescent="0.2">
      <c r="A10" s="110" t="s">
        <v>68</v>
      </c>
      <c r="B10" s="110" t="s">
        <v>15</v>
      </c>
      <c r="C10" s="11" t="s">
        <v>59</v>
      </c>
      <c r="D10" s="20">
        <v>43119</v>
      </c>
      <c r="E10" s="20"/>
      <c r="F10" s="106">
        <v>9700</v>
      </c>
      <c r="G10" s="21">
        <v>2279</v>
      </c>
      <c r="H10" s="21">
        <v>279</v>
      </c>
      <c r="I10" s="22">
        <v>0</v>
      </c>
      <c r="J10" s="30"/>
      <c r="K10" s="21">
        <f t="shared" ref="K10:K14" si="0">H10</f>
        <v>279</v>
      </c>
      <c r="L10" s="21">
        <v>279</v>
      </c>
      <c r="M10" s="21">
        <v>248</v>
      </c>
      <c r="N10" s="55"/>
      <c r="O10" s="15"/>
      <c r="P10" s="58"/>
      <c r="Q10" s="59"/>
      <c r="R10" s="71"/>
      <c r="S10" s="30"/>
      <c r="T10" s="21"/>
      <c r="U10" s="21"/>
      <c r="V10" s="78"/>
    </row>
    <row r="11" spans="1:22" x14ac:dyDescent="0.2">
      <c r="A11" s="111"/>
      <c r="B11" s="111"/>
      <c r="C11" s="11" t="s">
        <v>60</v>
      </c>
      <c r="D11" s="20"/>
      <c r="E11" s="20"/>
      <c r="F11" s="107"/>
      <c r="G11" s="21"/>
      <c r="H11" s="21"/>
      <c r="I11" s="22"/>
      <c r="J11" s="30"/>
      <c r="K11" s="21"/>
      <c r="L11" s="21"/>
      <c r="M11" s="21"/>
      <c r="N11" s="55"/>
      <c r="O11" s="15"/>
      <c r="P11" s="58"/>
      <c r="Q11" s="59"/>
      <c r="R11" s="71"/>
      <c r="S11" s="30"/>
      <c r="T11" s="21"/>
      <c r="U11" s="21"/>
      <c r="V11" s="78"/>
    </row>
    <row r="12" spans="1:22" x14ac:dyDescent="0.2">
      <c r="A12" s="108" t="s">
        <v>69</v>
      </c>
      <c r="B12" s="110" t="s">
        <v>15</v>
      </c>
      <c r="C12" s="11" t="s">
        <v>59</v>
      </c>
      <c r="D12" s="14">
        <v>43148</v>
      </c>
      <c r="E12" s="14">
        <v>43248</v>
      </c>
      <c r="F12" s="83">
        <v>1200</v>
      </c>
      <c r="G12" s="15">
        <v>1200</v>
      </c>
      <c r="H12" s="15">
        <v>1200</v>
      </c>
      <c r="I12" s="16">
        <v>0</v>
      </c>
      <c r="J12" s="17"/>
      <c r="K12" s="21">
        <f t="shared" si="0"/>
        <v>1200</v>
      </c>
      <c r="L12" s="15">
        <v>996</v>
      </c>
      <c r="M12" s="15">
        <v>996</v>
      </c>
      <c r="N12" s="55">
        <v>960</v>
      </c>
      <c r="O12" s="15"/>
      <c r="P12" s="57">
        <v>960</v>
      </c>
      <c r="Q12" s="67">
        <v>0.99935587022610772</v>
      </c>
      <c r="R12" s="71">
        <v>0.99923943471298049</v>
      </c>
      <c r="S12" s="17"/>
      <c r="T12" s="15">
        <v>960</v>
      </c>
      <c r="U12" s="15">
        <v>960</v>
      </c>
      <c r="V12" s="78">
        <v>960</v>
      </c>
    </row>
    <row r="13" spans="1:22" x14ac:dyDescent="0.2">
      <c r="A13" s="109"/>
      <c r="B13" s="111"/>
      <c r="C13" s="11" t="s">
        <v>60</v>
      </c>
      <c r="D13" s="14"/>
      <c r="E13" s="14"/>
      <c r="F13" s="84"/>
      <c r="G13" s="15"/>
      <c r="H13" s="15"/>
      <c r="I13" s="16"/>
      <c r="J13" s="17"/>
      <c r="K13" s="21"/>
      <c r="L13" s="15"/>
      <c r="M13" s="15"/>
      <c r="N13" s="55"/>
      <c r="O13" s="15"/>
      <c r="P13" s="57"/>
      <c r="Q13" s="59"/>
      <c r="R13" s="71"/>
      <c r="S13" s="17"/>
      <c r="T13" s="15"/>
      <c r="U13" s="15"/>
      <c r="V13" s="78"/>
    </row>
    <row r="14" spans="1:22" x14ac:dyDescent="0.2">
      <c r="A14" s="81" t="s">
        <v>70</v>
      </c>
      <c r="B14" s="81" t="s">
        <v>15</v>
      </c>
      <c r="C14" s="11" t="s">
        <v>59</v>
      </c>
      <c r="D14" s="14">
        <v>43184</v>
      </c>
      <c r="E14" s="14">
        <v>43262</v>
      </c>
      <c r="F14" s="83">
        <v>3200</v>
      </c>
      <c r="G14" s="15">
        <v>1700</v>
      </c>
      <c r="H14" s="15"/>
      <c r="I14" s="16"/>
      <c r="J14" s="17"/>
      <c r="K14" s="15">
        <f t="shared" si="0"/>
        <v>0</v>
      </c>
      <c r="L14" s="15"/>
      <c r="M14" s="15"/>
      <c r="N14" s="55">
        <v>90</v>
      </c>
      <c r="O14" s="15"/>
      <c r="P14" s="57"/>
      <c r="Q14" s="59"/>
      <c r="R14" s="71"/>
      <c r="S14" s="17"/>
      <c r="T14" s="15"/>
      <c r="U14" s="15"/>
      <c r="V14" s="78"/>
    </row>
    <row r="15" spans="1:22" x14ac:dyDescent="0.2">
      <c r="A15" s="82"/>
      <c r="B15" s="82"/>
      <c r="C15" s="11" t="s">
        <v>60</v>
      </c>
      <c r="D15" s="14"/>
      <c r="E15" s="14"/>
      <c r="F15" s="84"/>
      <c r="G15" s="15"/>
      <c r="H15" s="15"/>
      <c r="I15" s="16"/>
      <c r="J15" s="17"/>
      <c r="K15" s="15"/>
      <c r="L15" s="15"/>
      <c r="M15" s="15"/>
      <c r="N15" s="55"/>
      <c r="O15" s="15"/>
      <c r="P15" s="57"/>
      <c r="Q15" s="59"/>
      <c r="R15" s="71"/>
      <c r="S15" s="17"/>
      <c r="T15" s="15"/>
      <c r="U15" s="15"/>
      <c r="V15" s="78"/>
    </row>
    <row r="16" spans="1:22" x14ac:dyDescent="0.2">
      <c r="A16" s="81" t="s">
        <v>71</v>
      </c>
      <c r="B16" s="81" t="s">
        <v>15</v>
      </c>
      <c r="C16" s="11" t="s">
        <v>59</v>
      </c>
      <c r="D16" s="14">
        <v>43184</v>
      </c>
      <c r="E16" s="14">
        <v>43249</v>
      </c>
      <c r="F16" s="83">
        <v>3000</v>
      </c>
      <c r="G16" s="15">
        <v>2301</v>
      </c>
      <c r="H16" s="15">
        <v>2190</v>
      </c>
      <c r="I16" s="16">
        <v>3</v>
      </c>
      <c r="J16" s="17"/>
      <c r="K16" s="15">
        <v>187</v>
      </c>
      <c r="L16" s="15">
        <v>187</v>
      </c>
      <c r="M16" s="15">
        <v>186</v>
      </c>
      <c r="N16" s="55">
        <v>176</v>
      </c>
      <c r="O16" s="15">
        <v>1</v>
      </c>
      <c r="P16" s="57">
        <v>175</v>
      </c>
      <c r="Q16" s="67">
        <f>AVERAGE('Production Metrics'!G11:G11)</f>
        <v>0.99952891786197984</v>
      </c>
      <c r="R16" s="71">
        <f>AVERAGE('Production Metrics'!I11:I11)</f>
        <v>0.99932570595930448</v>
      </c>
      <c r="S16" s="17"/>
      <c r="T16" s="15">
        <v>175</v>
      </c>
      <c r="U16" s="15">
        <v>175</v>
      </c>
      <c r="V16" s="78">
        <v>175</v>
      </c>
    </row>
    <row r="17" spans="1:22" x14ac:dyDescent="0.2">
      <c r="A17" s="82"/>
      <c r="B17" s="82"/>
      <c r="C17" s="11" t="s">
        <v>60</v>
      </c>
      <c r="D17" s="14"/>
      <c r="E17" s="14"/>
      <c r="F17" s="84"/>
      <c r="G17" s="15"/>
      <c r="H17" s="15"/>
      <c r="I17" s="16"/>
      <c r="J17" s="17"/>
      <c r="K17" s="15"/>
      <c r="L17" s="15"/>
      <c r="M17" s="15"/>
      <c r="N17" s="55"/>
      <c r="O17" s="15"/>
      <c r="P17" s="57"/>
      <c r="Q17" s="59"/>
      <c r="R17" s="71"/>
      <c r="S17" s="17"/>
      <c r="T17" s="15"/>
      <c r="U17" s="15"/>
      <c r="V17" s="78"/>
    </row>
    <row r="18" spans="1:22" x14ac:dyDescent="0.2">
      <c r="A18" s="29" t="s">
        <v>13</v>
      </c>
      <c r="B18" s="29"/>
      <c r="C18" s="29"/>
      <c r="D18" s="27"/>
      <c r="E18" s="27"/>
      <c r="F18" s="28"/>
      <c r="G18" s="18"/>
      <c r="H18" s="18"/>
      <c r="I18" s="24"/>
      <c r="J18" s="17"/>
      <c r="K18" s="18"/>
      <c r="L18" s="18"/>
      <c r="M18" s="18"/>
      <c r="N18" s="18"/>
      <c r="O18" s="32"/>
      <c r="P18" s="33"/>
      <c r="Q18" s="23"/>
      <c r="R18" s="72"/>
      <c r="S18" s="17"/>
      <c r="T18" s="18"/>
      <c r="U18" s="18"/>
      <c r="V18" s="27"/>
    </row>
    <row r="19" spans="1:22" x14ac:dyDescent="0.2">
      <c r="A19" s="29" t="s">
        <v>13</v>
      </c>
      <c r="B19" s="29"/>
      <c r="C19" s="29"/>
      <c r="D19" s="27"/>
      <c r="E19" s="27"/>
      <c r="F19" s="28"/>
      <c r="G19" s="18"/>
      <c r="H19" s="18"/>
      <c r="I19" s="24"/>
      <c r="J19" s="17"/>
      <c r="K19" s="18"/>
      <c r="L19" s="18"/>
      <c r="M19" s="18"/>
      <c r="N19" s="18"/>
      <c r="O19" s="32"/>
      <c r="P19" s="33"/>
      <c r="Q19" s="23"/>
      <c r="R19" s="72"/>
      <c r="S19" s="17"/>
      <c r="T19" s="18"/>
      <c r="U19" s="18"/>
      <c r="V19" s="27"/>
    </row>
    <row r="20" spans="1:22" x14ac:dyDescent="0.2">
      <c r="A20" s="29" t="s">
        <v>13</v>
      </c>
      <c r="B20" s="29"/>
      <c r="C20" s="29"/>
      <c r="D20" s="27"/>
      <c r="E20" s="27"/>
      <c r="F20" s="28"/>
      <c r="G20" s="18"/>
      <c r="H20" s="18"/>
      <c r="I20" s="24"/>
      <c r="J20" s="17"/>
      <c r="K20" s="18"/>
      <c r="L20" s="18"/>
      <c r="M20" s="18"/>
      <c r="N20" s="18"/>
      <c r="O20" s="32"/>
      <c r="P20" s="33"/>
      <c r="Q20" s="23"/>
      <c r="R20" s="72"/>
      <c r="S20" s="17"/>
      <c r="T20" s="18"/>
      <c r="U20" s="18"/>
      <c r="V20" s="27"/>
    </row>
    <row r="21" spans="1:22" x14ac:dyDescent="0.2">
      <c r="A21" s="89" t="s">
        <v>10</v>
      </c>
      <c r="B21" s="90"/>
      <c r="C21" s="90"/>
      <c r="D21" s="91"/>
      <c r="E21" s="92"/>
      <c r="F21" s="25">
        <f>SUM(F8:F20)</f>
        <v>20000</v>
      </c>
      <c r="G21" s="25">
        <f>G8+G10+G12+G14</f>
        <v>7619</v>
      </c>
      <c r="H21" s="25">
        <f>SUM(H8:H20)</f>
        <v>4535</v>
      </c>
      <c r="I21" s="26">
        <f>SUM(I8:I20)</f>
        <v>17</v>
      </c>
      <c r="J21" s="41"/>
      <c r="K21" s="25">
        <f t="shared" ref="K21:P21" si="1">SUM(K8:K20)</f>
        <v>2532</v>
      </c>
      <c r="L21" s="25">
        <f t="shared" si="1"/>
        <v>1846</v>
      </c>
      <c r="M21" s="25">
        <f t="shared" si="1"/>
        <v>1813</v>
      </c>
      <c r="N21" s="25">
        <f t="shared" si="1"/>
        <v>1610</v>
      </c>
      <c r="O21" s="25">
        <f t="shared" si="1"/>
        <v>1</v>
      </c>
      <c r="P21" s="25">
        <f t="shared" si="1"/>
        <v>1518</v>
      </c>
      <c r="Q21" s="68">
        <f>(($P8*Q8)+($P12*Q12)+(P16*Q16))/$P21</f>
        <v>0.9993846878246212</v>
      </c>
      <c r="R21" s="68">
        <f>(($P8*R8)+($P12*R12)+(P16*R16))/$P21</f>
        <v>0.99924688574191878</v>
      </c>
      <c r="S21" s="41"/>
      <c r="T21" s="25">
        <f>SUM(T8:T20)</f>
        <v>1518</v>
      </c>
      <c r="U21" s="25">
        <f>SUM(U8:U20)</f>
        <v>1518</v>
      </c>
      <c r="V21" s="25">
        <f>SUM(V8:V20)</f>
        <v>1518</v>
      </c>
    </row>
    <row r="22" spans="1:22" x14ac:dyDescent="0.2">
      <c r="G22" s="70"/>
    </row>
    <row r="23" spans="1:22" ht="35" thickBot="1" x14ac:dyDescent="0.25">
      <c r="A23" s="40" t="s">
        <v>20</v>
      </c>
    </row>
    <row r="24" spans="1:22" ht="76" customHeight="1" thickBot="1" x14ac:dyDescent="0.25">
      <c r="A24" s="86" t="s">
        <v>87</v>
      </c>
      <c r="B24" s="87"/>
      <c r="C24" s="88"/>
      <c r="G24" s="93" t="s">
        <v>88</v>
      </c>
      <c r="H24" s="94"/>
      <c r="I24" s="94"/>
      <c r="J24" s="95"/>
      <c r="O24" s="85"/>
      <c r="P24" s="85"/>
      <c r="Q24" s="85"/>
      <c r="R24" s="85"/>
      <c r="S24" s="85"/>
      <c r="T24" s="85"/>
      <c r="U24" s="85"/>
      <c r="V24" s="85"/>
    </row>
    <row r="25" spans="1:22" x14ac:dyDescent="0.2">
      <c r="A25" s="112"/>
      <c r="B25" s="112"/>
      <c r="C25" s="112"/>
      <c r="I25" s="75"/>
      <c r="J25" s="75"/>
      <c r="O25" s="85"/>
      <c r="P25" s="85"/>
      <c r="Q25" s="85"/>
      <c r="R25" s="85"/>
      <c r="S25" s="85"/>
      <c r="T25" s="85"/>
      <c r="U25" s="85"/>
      <c r="V25" s="85"/>
    </row>
    <row r="26" spans="1:22" x14ac:dyDescent="0.2">
      <c r="A26" s="50"/>
      <c r="B26" s="50"/>
      <c r="C26" s="50"/>
      <c r="I26" s="75"/>
      <c r="J26" s="75"/>
      <c r="O26" s="85"/>
      <c r="P26" s="85"/>
      <c r="Q26" s="85"/>
      <c r="R26" s="85"/>
      <c r="S26" s="85"/>
      <c r="T26" s="85"/>
      <c r="U26" s="85"/>
      <c r="V26" s="85"/>
    </row>
    <row r="27" spans="1:22" x14ac:dyDescent="0.2">
      <c r="A27" s="48"/>
      <c r="B27" s="49"/>
      <c r="C27" s="49"/>
      <c r="I27" s="75"/>
      <c r="J27" s="75"/>
      <c r="O27" s="85"/>
      <c r="P27" s="85"/>
      <c r="Q27" s="85"/>
      <c r="R27" s="85"/>
      <c r="S27" s="85"/>
      <c r="T27" s="85"/>
      <c r="U27" s="85"/>
      <c r="V27" s="85"/>
    </row>
    <row r="28" spans="1:22" x14ac:dyDescent="0.2">
      <c r="A28" s="48"/>
      <c r="B28" s="49"/>
      <c r="C28" s="49"/>
      <c r="I28" s="51"/>
      <c r="J28" s="51"/>
    </row>
    <row r="29" spans="1:22" x14ac:dyDescent="0.2">
      <c r="I29" s="51"/>
      <c r="J29" s="51"/>
      <c r="O29" s="44"/>
    </row>
  </sheetData>
  <mergeCells count="38">
    <mergeCell ref="A6:A7"/>
    <mergeCell ref="F8:F9"/>
    <mergeCell ref="F10:F11"/>
    <mergeCell ref="F12:F13"/>
    <mergeCell ref="F14:F15"/>
    <mergeCell ref="A8:A9"/>
    <mergeCell ref="A10:A11"/>
    <mergeCell ref="A12:A13"/>
    <mergeCell ref="A14:A15"/>
    <mergeCell ref="B8:B9"/>
    <mergeCell ref="B10:B11"/>
    <mergeCell ref="B12:B13"/>
    <mergeCell ref="B14:B15"/>
    <mergeCell ref="U6:U7"/>
    <mergeCell ref="V6:V7"/>
    <mergeCell ref="B6:B7"/>
    <mergeCell ref="C6:C7"/>
    <mergeCell ref="O6:O7"/>
    <mergeCell ref="P6:P7"/>
    <mergeCell ref="H6:H7"/>
    <mergeCell ref="I6:I7"/>
    <mergeCell ref="K6:K7"/>
    <mergeCell ref="L6:M6"/>
    <mergeCell ref="D6:D7"/>
    <mergeCell ref="E6:E7"/>
    <mergeCell ref="F6:F7"/>
    <mergeCell ref="G6:G7"/>
    <mergeCell ref="Q6:R6"/>
    <mergeCell ref="T6:T7"/>
    <mergeCell ref="A16:A17"/>
    <mergeCell ref="B16:B17"/>
    <mergeCell ref="F16:F17"/>
    <mergeCell ref="O24:V24"/>
    <mergeCell ref="O25:V27"/>
    <mergeCell ref="A24:C24"/>
    <mergeCell ref="A21:E21"/>
    <mergeCell ref="A25:C25"/>
    <mergeCell ref="G24:J2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B12" sqref="B12"/>
    </sheetView>
  </sheetViews>
  <sheetFormatPr baseColWidth="10" defaultColWidth="11.1640625" defaultRowHeight="16" x14ac:dyDescent="0.2"/>
  <sheetData>
    <row r="1" spans="1:9" x14ac:dyDescent="0.2">
      <c r="A1" s="34" t="s">
        <v>16</v>
      </c>
      <c r="B1" s="34" t="s">
        <v>17</v>
      </c>
    </row>
    <row r="2" spans="1:9" x14ac:dyDescent="0.2">
      <c r="A2" s="35" t="s">
        <v>18</v>
      </c>
      <c r="B2" s="35" t="s">
        <v>48</v>
      </c>
      <c r="I2" s="61"/>
    </row>
    <row r="3" spans="1:9" x14ac:dyDescent="0.2">
      <c r="A3" s="74" t="s">
        <v>5</v>
      </c>
      <c r="B3" s="35" t="s">
        <v>49</v>
      </c>
    </row>
    <row r="4" spans="1:9" x14ac:dyDescent="0.2">
      <c r="A4" s="35" t="s">
        <v>41</v>
      </c>
      <c r="B4" s="35" t="s">
        <v>50</v>
      </c>
    </row>
    <row r="5" spans="1:9" x14ac:dyDescent="0.2">
      <c r="A5" s="35" t="s">
        <v>45</v>
      </c>
      <c r="B5" s="35" t="s">
        <v>51</v>
      </c>
    </row>
    <row r="6" spans="1:9" x14ac:dyDescent="0.2">
      <c r="A6" s="36" t="s">
        <v>28</v>
      </c>
      <c r="B6" s="36" t="s">
        <v>52</v>
      </c>
    </row>
    <row r="7" spans="1:9" x14ac:dyDescent="0.2">
      <c r="A7" s="35" t="s">
        <v>42</v>
      </c>
      <c r="B7" s="35" t="s">
        <v>53</v>
      </c>
    </row>
    <row r="8" spans="1:9" x14ac:dyDescent="0.2">
      <c r="A8" s="35" t="s">
        <v>43</v>
      </c>
      <c r="B8" s="37" t="s">
        <v>54</v>
      </c>
    </row>
    <row r="9" spans="1:9" x14ac:dyDescent="0.2">
      <c r="A9" s="65" t="s">
        <v>42</v>
      </c>
      <c r="B9" s="35" t="s">
        <v>55</v>
      </c>
      <c r="C9" s="61"/>
      <c r="D9" s="61"/>
      <c r="E9" s="61"/>
      <c r="F9" s="61"/>
      <c r="G9" s="61"/>
      <c r="H9" s="61"/>
      <c r="I9" s="61"/>
    </row>
    <row r="10" spans="1:9" x14ac:dyDescent="0.2">
      <c r="A10" s="66" t="s">
        <v>43</v>
      </c>
      <c r="B10" s="37" t="s">
        <v>56</v>
      </c>
    </row>
    <row r="11" spans="1:9" x14ac:dyDescent="0.2">
      <c r="A11" s="66" t="s">
        <v>46</v>
      </c>
      <c r="B11" s="66" t="s">
        <v>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1"/>
  <sheetViews>
    <sheetView workbookViewId="0">
      <selection activeCell="A13" sqref="A13"/>
    </sheetView>
  </sheetViews>
  <sheetFormatPr baseColWidth="10" defaultColWidth="11.1640625" defaultRowHeight="16" x14ac:dyDescent="0.2"/>
  <cols>
    <col min="1" max="1" width="10.83203125" customWidth="1"/>
    <col min="2" max="2" width="12.1640625" customWidth="1"/>
    <col min="3" max="5" width="12" customWidth="1"/>
    <col min="9" max="9" width="11.33203125" customWidth="1"/>
    <col min="10" max="10" width="11.1640625" style="60"/>
  </cols>
  <sheetData>
    <row r="1" spans="1:13" x14ac:dyDescent="0.2">
      <c r="A1" t="s">
        <v>18</v>
      </c>
      <c r="B1" t="s">
        <v>5</v>
      </c>
      <c r="C1" t="s">
        <v>41</v>
      </c>
      <c r="D1" t="s">
        <v>45</v>
      </c>
      <c r="E1" t="s">
        <v>28</v>
      </c>
      <c r="F1" t="s">
        <v>42</v>
      </c>
      <c r="G1" t="s">
        <v>43</v>
      </c>
      <c r="H1" t="s">
        <v>42</v>
      </c>
      <c r="I1" t="s">
        <v>43</v>
      </c>
      <c r="J1" s="64" t="s">
        <v>46</v>
      </c>
      <c r="K1" s="62"/>
      <c r="L1" s="63"/>
      <c r="M1" s="38"/>
    </row>
    <row r="2" spans="1:13" x14ac:dyDescent="0.2">
      <c r="A2" t="s">
        <v>75</v>
      </c>
      <c r="B2" t="s">
        <v>73</v>
      </c>
      <c r="C2" t="s">
        <v>44</v>
      </c>
      <c r="D2" s="79" t="s">
        <v>30</v>
      </c>
      <c r="E2" s="80" t="s">
        <v>47</v>
      </c>
      <c r="F2">
        <v>101654</v>
      </c>
      <c r="G2">
        <v>0.11737103837818427</v>
      </c>
      <c r="H2">
        <v>48047</v>
      </c>
      <c r="I2">
        <v>5.547569481728825E-2</v>
      </c>
      <c r="J2" s="77" t="s">
        <v>47</v>
      </c>
      <c r="K2" s="45"/>
      <c r="L2" s="47"/>
      <c r="M2" s="46"/>
    </row>
    <row r="3" spans="1:13" x14ac:dyDescent="0.2">
      <c r="A3" t="s">
        <v>76</v>
      </c>
      <c r="B3" t="s">
        <v>73</v>
      </c>
      <c r="C3" t="s">
        <v>44</v>
      </c>
      <c r="D3" s="79" t="s">
        <v>30</v>
      </c>
      <c r="E3" s="79" t="s">
        <v>30</v>
      </c>
      <c r="F3">
        <v>865661</v>
      </c>
      <c r="G3">
        <v>0.99950351637414547</v>
      </c>
      <c r="H3">
        <v>865538</v>
      </c>
      <c r="I3">
        <v>0.99936149896488935</v>
      </c>
      <c r="J3" s="60" t="s">
        <v>30</v>
      </c>
    </row>
    <row r="4" spans="1:13" x14ac:dyDescent="0.2">
      <c r="A4" t="s">
        <v>77</v>
      </c>
      <c r="B4" t="s">
        <v>73</v>
      </c>
      <c r="C4" t="s">
        <v>44</v>
      </c>
      <c r="D4" s="79" t="s">
        <v>30</v>
      </c>
      <c r="E4" s="79" t="s">
        <v>30</v>
      </c>
      <c r="F4">
        <v>865352</v>
      </c>
      <c r="G4">
        <v>0.99914674093138023</v>
      </c>
      <c r="H4">
        <v>865183</v>
      </c>
      <c r="I4">
        <v>0.99895161132028854</v>
      </c>
      <c r="J4" s="60" t="s">
        <v>30</v>
      </c>
    </row>
    <row r="5" spans="1:13" x14ac:dyDescent="0.2">
      <c r="A5" t="s">
        <v>78</v>
      </c>
      <c r="B5" t="s">
        <v>73</v>
      </c>
      <c r="C5" t="s">
        <v>44</v>
      </c>
      <c r="D5" s="79" t="s">
        <v>30</v>
      </c>
      <c r="E5" s="79" t="s">
        <v>30</v>
      </c>
      <c r="F5">
        <v>865332</v>
      </c>
      <c r="G5">
        <v>0.99912364866971248</v>
      </c>
      <c r="H5">
        <v>865163</v>
      </c>
      <c r="I5">
        <v>0.9989285190586209</v>
      </c>
      <c r="J5" s="60" t="s">
        <v>30</v>
      </c>
    </row>
    <row r="6" spans="1:13" x14ac:dyDescent="0.2">
      <c r="A6" t="s">
        <v>80</v>
      </c>
      <c r="B6" t="s">
        <v>73</v>
      </c>
      <c r="C6" t="s">
        <v>44</v>
      </c>
      <c r="D6" s="79" t="s">
        <v>30</v>
      </c>
      <c r="E6" s="79" t="s">
        <v>30</v>
      </c>
      <c r="F6">
        <v>865257</v>
      </c>
      <c r="G6">
        <v>0.99903705268845888</v>
      </c>
      <c r="H6">
        <v>865048</v>
      </c>
      <c r="I6">
        <v>0.99879573855403181</v>
      </c>
      <c r="J6" s="60" t="s">
        <v>30</v>
      </c>
    </row>
    <row r="7" spans="1:13" x14ac:dyDescent="0.2">
      <c r="A7" s="61" t="s">
        <v>79</v>
      </c>
      <c r="B7" t="s">
        <v>73</v>
      </c>
      <c r="C7" s="61" t="s">
        <v>44</v>
      </c>
      <c r="D7" s="79" t="s">
        <v>30</v>
      </c>
      <c r="E7" s="79" t="s">
        <v>30</v>
      </c>
      <c r="F7" s="61">
        <v>865667</v>
      </c>
      <c r="G7" s="61">
        <v>0.99951044405264577</v>
      </c>
      <c r="H7" s="61">
        <v>865533</v>
      </c>
      <c r="I7" s="61">
        <v>0.99935572589947241</v>
      </c>
      <c r="J7" s="60" t="s">
        <v>30</v>
      </c>
      <c r="K7" s="61"/>
    </row>
    <row r="8" spans="1:13" x14ac:dyDescent="0.2">
      <c r="A8" t="s">
        <v>81</v>
      </c>
      <c r="B8" t="s">
        <v>73</v>
      </c>
      <c r="C8" t="s">
        <v>44</v>
      </c>
      <c r="D8" s="79" t="s">
        <v>30</v>
      </c>
      <c r="E8" s="79" t="s">
        <v>30</v>
      </c>
      <c r="F8">
        <v>865365</v>
      </c>
      <c r="G8">
        <v>0.9991617509014642</v>
      </c>
      <c r="H8">
        <v>865094</v>
      </c>
      <c r="I8">
        <v>0.99884885075586749</v>
      </c>
      <c r="J8" s="60" t="s">
        <v>30</v>
      </c>
    </row>
    <row r="9" spans="1:13" x14ac:dyDescent="0.2">
      <c r="A9" t="s">
        <v>82</v>
      </c>
      <c r="B9" t="s">
        <v>73</v>
      </c>
      <c r="C9" t="s">
        <v>44</v>
      </c>
      <c r="D9" s="79" t="s">
        <v>30</v>
      </c>
      <c r="E9" s="79" t="s">
        <v>30</v>
      </c>
      <c r="F9">
        <v>865643</v>
      </c>
      <c r="G9">
        <v>0.99948273333864457</v>
      </c>
      <c r="H9">
        <v>865516</v>
      </c>
      <c r="I9">
        <v>0.99933609747705499</v>
      </c>
      <c r="J9" s="60" t="s">
        <v>30</v>
      </c>
    </row>
    <row r="10" spans="1:13" x14ac:dyDescent="0.2">
      <c r="A10" t="s">
        <v>83</v>
      </c>
      <c r="B10" t="s">
        <v>73</v>
      </c>
      <c r="C10" t="s">
        <v>44</v>
      </c>
      <c r="D10" s="79" t="s">
        <v>30</v>
      </c>
      <c r="E10" s="79" t="s">
        <v>30</v>
      </c>
      <c r="F10">
        <v>865377</v>
      </c>
      <c r="G10">
        <v>0.9991756062584648</v>
      </c>
      <c r="H10">
        <v>865238</v>
      </c>
      <c r="I10">
        <v>0.99901511503987461</v>
      </c>
      <c r="J10" s="60" t="s">
        <v>30</v>
      </c>
    </row>
    <row r="11" spans="1:13" x14ac:dyDescent="0.2">
      <c r="A11" t="s">
        <v>84</v>
      </c>
      <c r="B11" t="s">
        <v>74</v>
      </c>
      <c r="C11" t="s">
        <v>65</v>
      </c>
      <c r="D11" s="79" t="s">
        <v>30</v>
      </c>
      <c r="E11" s="79" t="s">
        <v>30</v>
      </c>
      <c r="F11">
        <v>865683</v>
      </c>
      <c r="G11">
        <v>0.99952891786197984</v>
      </c>
      <c r="H11">
        <v>865507</v>
      </c>
      <c r="I11">
        <v>0.99932570595930448</v>
      </c>
      <c r="J11" s="60" t="s">
        <v>30</v>
      </c>
    </row>
    <row r="12" spans="1:13" x14ac:dyDescent="0.2">
      <c r="A12" t="s">
        <v>85</v>
      </c>
      <c r="B12" t="s">
        <v>74</v>
      </c>
      <c r="C12" t="s">
        <v>65</v>
      </c>
      <c r="D12" s="79" t="s">
        <v>30</v>
      </c>
      <c r="E12" s="79" t="s">
        <v>30</v>
      </c>
      <c r="F12">
        <v>152630</v>
      </c>
      <c r="G12">
        <v>0.17622859491670043</v>
      </c>
      <c r="H12">
        <v>84616</v>
      </c>
      <c r="I12">
        <v>9.7698740663509948E-2</v>
      </c>
      <c r="J12" s="76" t="s">
        <v>47</v>
      </c>
    </row>
    <row r="386" spans="12:12" x14ac:dyDescent="0.2">
      <c r="L386" s="60"/>
    </row>
    <row r="387" spans="12:12" x14ac:dyDescent="0.2">
      <c r="L387" s="60"/>
    </row>
    <row r="388" spans="12:12" x14ac:dyDescent="0.2">
      <c r="L388" s="60"/>
    </row>
    <row r="389" spans="12:12" x14ac:dyDescent="0.2">
      <c r="L389" s="60"/>
    </row>
    <row r="390" spans="12:12" x14ac:dyDescent="0.2">
      <c r="L390" s="60"/>
    </row>
    <row r="391" spans="12:12" x14ac:dyDescent="0.2">
      <c r="L391" s="60"/>
    </row>
    <row r="392" spans="12:12" x14ac:dyDescent="0.2">
      <c r="L392" s="60"/>
    </row>
    <row r="393" spans="12:12" x14ac:dyDescent="0.2">
      <c r="L393" s="60"/>
    </row>
    <row r="394" spans="12:12" x14ac:dyDescent="0.2">
      <c r="L394" s="60"/>
    </row>
    <row r="395" spans="12:12" x14ac:dyDescent="0.2">
      <c r="L395" s="60"/>
    </row>
    <row r="396" spans="12:12" x14ac:dyDescent="0.2">
      <c r="L396" s="60"/>
    </row>
    <row r="397" spans="12:12" x14ac:dyDescent="0.2">
      <c r="L397" s="60"/>
    </row>
    <row r="398" spans="12:12" x14ac:dyDescent="0.2">
      <c r="L398" s="60"/>
    </row>
    <row r="399" spans="12:12" x14ac:dyDescent="0.2">
      <c r="L399" s="60"/>
    </row>
    <row r="400" spans="12:12" x14ac:dyDescent="0.2">
      <c r="L400" s="60"/>
    </row>
    <row r="401" spans="12:12" x14ac:dyDescent="0.2">
      <c r="L401" s="60"/>
    </row>
    <row r="402" spans="12:12" x14ac:dyDescent="0.2">
      <c r="L402" s="60"/>
    </row>
    <row r="403" spans="12:12" x14ac:dyDescent="0.2">
      <c r="L403" s="60"/>
    </row>
    <row r="404" spans="12:12" x14ac:dyDescent="0.2">
      <c r="L404" s="60"/>
    </row>
    <row r="405" spans="12:12" x14ac:dyDescent="0.2">
      <c r="L405" s="60"/>
    </row>
    <row r="406" spans="12:12" x14ac:dyDescent="0.2">
      <c r="L406" s="60"/>
    </row>
    <row r="407" spans="12:12" x14ac:dyDescent="0.2">
      <c r="L407" s="60"/>
    </row>
    <row r="408" spans="12:12" x14ac:dyDescent="0.2">
      <c r="L408" s="60"/>
    </row>
    <row r="409" spans="12:12" x14ac:dyDescent="0.2">
      <c r="L409" s="60"/>
    </row>
    <row r="410" spans="12:12" x14ac:dyDescent="0.2">
      <c r="L410" s="60"/>
    </row>
    <row r="411" spans="12:12" x14ac:dyDescent="0.2">
      <c r="L411" s="60"/>
    </row>
    <row r="412" spans="12:12" x14ac:dyDescent="0.2">
      <c r="L412" s="60"/>
    </row>
    <row r="413" spans="12:12" x14ac:dyDescent="0.2">
      <c r="L413" s="60"/>
    </row>
    <row r="414" spans="12:12" x14ac:dyDescent="0.2">
      <c r="L414" s="60"/>
    </row>
    <row r="415" spans="12:12" x14ac:dyDescent="0.2">
      <c r="L415" s="60"/>
    </row>
    <row r="416" spans="12:12" x14ac:dyDescent="0.2">
      <c r="L416" s="60"/>
    </row>
    <row r="417" spans="12:12" x14ac:dyDescent="0.2">
      <c r="L417" s="60"/>
    </row>
    <row r="418" spans="12:12" x14ac:dyDescent="0.2">
      <c r="L418" s="60"/>
    </row>
    <row r="419" spans="12:12" x14ac:dyDescent="0.2">
      <c r="L419" s="60"/>
    </row>
    <row r="420" spans="12:12" x14ac:dyDescent="0.2">
      <c r="L420" s="60"/>
    </row>
    <row r="421" spans="12:12" x14ac:dyDescent="0.2">
      <c r="L421" s="60"/>
    </row>
    <row r="422" spans="12:12" x14ac:dyDescent="0.2">
      <c r="L422" s="60"/>
    </row>
    <row r="423" spans="12:12" x14ac:dyDescent="0.2">
      <c r="L423" s="60"/>
    </row>
    <row r="424" spans="12:12" x14ac:dyDescent="0.2">
      <c r="L424" s="60"/>
    </row>
    <row r="425" spans="12:12" x14ac:dyDescent="0.2">
      <c r="L425" s="60"/>
    </row>
    <row r="426" spans="12:12" x14ac:dyDescent="0.2">
      <c r="L426" s="60"/>
    </row>
    <row r="427" spans="12:12" x14ac:dyDescent="0.2">
      <c r="L427" s="60"/>
    </row>
    <row r="428" spans="12:12" x14ac:dyDescent="0.2">
      <c r="L428" s="60"/>
    </row>
    <row r="429" spans="12:12" x14ac:dyDescent="0.2">
      <c r="L429" s="60"/>
    </row>
    <row r="430" spans="12:12" x14ac:dyDescent="0.2">
      <c r="L430" s="60"/>
    </row>
    <row r="431" spans="12:12" x14ac:dyDescent="0.2">
      <c r="L431" s="60"/>
    </row>
    <row r="432" spans="12:12" x14ac:dyDescent="0.2">
      <c r="L432" s="60"/>
    </row>
    <row r="433" spans="12:12" x14ac:dyDescent="0.2">
      <c r="L433" s="60"/>
    </row>
    <row r="434" spans="12:12" x14ac:dyDescent="0.2">
      <c r="L434" s="60"/>
    </row>
    <row r="435" spans="12:12" x14ac:dyDescent="0.2">
      <c r="L435" s="60"/>
    </row>
    <row r="436" spans="12:12" x14ac:dyDescent="0.2">
      <c r="L436" s="60"/>
    </row>
    <row r="437" spans="12:12" x14ac:dyDescent="0.2">
      <c r="L437" s="60"/>
    </row>
    <row r="438" spans="12:12" x14ac:dyDescent="0.2">
      <c r="L438" s="60"/>
    </row>
    <row r="439" spans="12:12" x14ac:dyDescent="0.2">
      <c r="L439" s="60"/>
    </row>
    <row r="440" spans="12:12" x14ac:dyDescent="0.2">
      <c r="L440" s="60"/>
    </row>
    <row r="441" spans="12:12" x14ac:dyDescent="0.2">
      <c r="L441" s="60"/>
    </row>
    <row r="442" spans="12:12" x14ac:dyDescent="0.2">
      <c r="L442" s="60"/>
    </row>
    <row r="443" spans="12:12" x14ac:dyDescent="0.2">
      <c r="L443" s="60"/>
    </row>
    <row r="444" spans="12:12" x14ac:dyDescent="0.2">
      <c r="L444" s="60"/>
    </row>
    <row r="445" spans="12:12" x14ac:dyDescent="0.2">
      <c r="L445" s="60"/>
    </row>
    <row r="446" spans="12:12" x14ac:dyDescent="0.2">
      <c r="L446" s="60"/>
    </row>
    <row r="447" spans="12:12" x14ac:dyDescent="0.2">
      <c r="L447" s="60"/>
    </row>
    <row r="448" spans="12:12" x14ac:dyDescent="0.2">
      <c r="L448" s="60"/>
    </row>
    <row r="449" spans="12:12" x14ac:dyDescent="0.2">
      <c r="L449" s="60"/>
    </row>
    <row r="450" spans="12:12" x14ac:dyDescent="0.2">
      <c r="L450" s="60"/>
    </row>
    <row r="451" spans="12:12" x14ac:dyDescent="0.2">
      <c r="L451" s="60"/>
    </row>
    <row r="452" spans="12:12" x14ac:dyDescent="0.2">
      <c r="L452" s="60"/>
    </row>
    <row r="453" spans="12:12" x14ac:dyDescent="0.2">
      <c r="L453" s="60"/>
    </row>
    <row r="454" spans="12:12" x14ac:dyDescent="0.2">
      <c r="L454" s="60"/>
    </row>
    <row r="455" spans="12:12" x14ac:dyDescent="0.2">
      <c r="L455" s="60"/>
    </row>
    <row r="456" spans="12:12" x14ac:dyDescent="0.2">
      <c r="L456" s="60"/>
    </row>
    <row r="457" spans="12:12" x14ac:dyDescent="0.2">
      <c r="L457" s="60"/>
    </row>
    <row r="458" spans="12:12" x14ac:dyDescent="0.2">
      <c r="L458" s="60"/>
    </row>
    <row r="459" spans="12:12" x14ac:dyDescent="0.2">
      <c r="L459" s="60"/>
    </row>
    <row r="460" spans="12:12" x14ac:dyDescent="0.2">
      <c r="L460" s="60"/>
    </row>
    <row r="461" spans="12:12" x14ac:dyDescent="0.2">
      <c r="L461" s="60"/>
    </row>
    <row r="462" spans="12:12" x14ac:dyDescent="0.2">
      <c r="L462" s="60"/>
    </row>
    <row r="463" spans="12:12" x14ac:dyDescent="0.2">
      <c r="L463" s="60"/>
    </row>
    <row r="464" spans="12:12" x14ac:dyDescent="0.2">
      <c r="L464" s="60"/>
    </row>
    <row r="465" spans="12:12" x14ac:dyDescent="0.2">
      <c r="L465" s="60"/>
    </row>
    <row r="466" spans="12:12" x14ac:dyDescent="0.2">
      <c r="L466" s="60"/>
    </row>
    <row r="467" spans="12:12" x14ac:dyDescent="0.2">
      <c r="L467" s="60"/>
    </row>
    <row r="468" spans="12:12" x14ac:dyDescent="0.2">
      <c r="L468" s="60"/>
    </row>
    <row r="469" spans="12:12" x14ac:dyDescent="0.2">
      <c r="L469" s="60"/>
    </row>
    <row r="470" spans="12:12" x14ac:dyDescent="0.2">
      <c r="L470" s="60"/>
    </row>
    <row r="471" spans="12:12" x14ac:dyDescent="0.2">
      <c r="L471" s="60"/>
    </row>
    <row r="472" spans="12:12" x14ac:dyDescent="0.2">
      <c r="L472" s="60"/>
    </row>
    <row r="473" spans="12:12" x14ac:dyDescent="0.2">
      <c r="L473" s="60"/>
    </row>
    <row r="474" spans="12:12" x14ac:dyDescent="0.2">
      <c r="L474" s="60"/>
    </row>
    <row r="475" spans="12:12" x14ac:dyDescent="0.2">
      <c r="L475" s="60"/>
    </row>
    <row r="476" spans="12:12" x14ac:dyDescent="0.2">
      <c r="L476" s="60"/>
    </row>
    <row r="477" spans="12:12" x14ac:dyDescent="0.2">
      <c r="L477" s="60"/>
    </row>
    <row r="478" spans="12:12" x14ac:dyDescent="0.2">
      <c r="L478" s="60"/>
    </row>
    <row r="479" spans="12:12" x14ac:dyDescent="0.2">
      <c r="L479" s="60"/>
    </row>
    <row r="480" spans="12:12" x14ac:dyDescent="0.2">
      <c r="L480" s="60"/>
    </row>
    <row r="481" spans="12:12" x14ac:dyDescent="0.2">
      <c r="L481" s="60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C2" sqref="C2"/>
    </sheetView>
  </sheetViews>
  <sheetFormatPr baseColWidth="10" defaultColWidth="11.1640625" defaultRowHeight="16" x14ac:dyDescent="0.2"/>
  <cols>
    <col min="1" max="1" width="30.5" customWidth="1"/>
    <col min="2" max="3" width="23.5" bestFit="1" customWidth="1"/>
  </cols>
  <sheetData>
    <row r="1" spans="1:3" x14ac:dyDescent="0.2">
      <c r="A1" s="42" t="s">
        <v>21</v>
      </c>
      <c r="B1" s="43" t="s">
        <v>61</v>
      </c>
      <c r="C1" s="43" t="s">
        <v>62</v>
      </c>
    </row>
    <row r="2" spans="1:3" x14ac:dyDescent="0.2">
      <c r="A2" s="11" t="str">
        <f>'Project Completeness'!A8</f>
        <v>Study/Cohort 1</v>
      </c>
      <c r="B2" s="73">
        <f>('Project Completeness'!Q8*'Project Completeness'!P8+'Project Completeness'!P9*'Project Completeness'!Q9)/('Project Completeness'!P8+'Project Completeness'!P9)</f>
        <v>0.999391018472232</v>
      </c>
      <c r="C2" s="73">
        <f>('Project Completeness'!R8*'Project Completeness'!P8+'Project Completeness'!P9*'Project Completeness'!R9)/('Project Completeness'!P8+'Project Completeness'!P9)</f>
        <v>0.99922954749058246</v>
      </c>
    </row>
    <row r="3" spans="1:3" x14ac:dyDescent="0.2">
      <c r="A3" s="19" t="str">
        <f>'Project Completeness'!A10</f>
        <v>Study/Cohort 2</v>
      </c>
      <c r="B3" s="73" t="e">
        <f>('Project Completeness'!Q10*'Project Completeness'!P10+'Project Completeness'!P11*'Project Completeness'!Q11)/('Project Completeness'!P11+'Project Completeness'!P10)</f>
        <v>#DIV/0!</v>
      </c>
      <c r="C3" s="73" t="e">
        <f>('Project Completeness'!R11*'Project Completeness'!P11+'Project Completeness'!P10*'Project Completeness'!R10)/('Project Completeness'!P11+'Project Completeness'!P10)</f>
        <v>#DIV/0!</v>
      </c>
    </row>
    <row r="4" spans="1:3" x14ac:dyDescent="0.2">
      <c r="A4" s="11" t="str">
        <f>'Project Completeness'!A12</f>
        <v>Study/Cohort 3</v>
      </c>
      <c r="B4" s="73">
        <f>('Project Completeness'!Q12*'Project Completeness'!P12+'Project Completeness'!P13*'Project Completeness'!Q13)/('Project Completeness'!P12+'Project Completeness'!P13)</f>
        <v>0.99935587022610772</v>
      </c>
      <c r="C4" s="73">
        <f>('Project Completeness'!R12*'Project Completeness'!P12+'Project Completeness'!P13*'Project Completeness'!R13)/('Project Completeness'!P12+'Project Completeness'!P13)</f>
        <v>0.9992394347129806</v>
      </c>
    </row>
    <row r="5" spans="1:3" x14ac:dyDescent="0.2">
      <c r="A5" s="11" t="str">
        <f>'Project Completeness'!A14</f>
        <v>Study/Cohort 4</v>
      </c>
      <c r="B5" s="73" t="e">
        <f>('Project Completeness'!Q14*'Project Completeness'!P14+'Project Completeness'!P15*'Project Completeness'!Q15)/('Project Completeness'!P14+'Project Completeness'!P15)</f>
        <v>#DIV/0!</v>
      </c>
      <c r="C5" s="73" t="e">
        <f>('Project Completeness'!R15*'Project Completeness'!P15+'Project Completeness'!P14*'Project Completeness'!R14)/('Project Completeness'!P15+'Project Completeness'!P14)</f>
        <v>#DIV/0!</v>
      </c>
    </row>
    <row r="6" spans="1:3" x14ac:dyDescent="0.2">
      <c r="A6" s="11" t="e">
        <f>'Project Completeness'!#REF!</f>
        <v>#REF!</v>
      </c>
      <c r="B6" s="73" t="e">
        <f>('Project Completeness'!#REF!*'Project Completeness'!#REF!+'Project Completeness'!#REF!*'Project Completeness'!#REF!)/('Project Completeness'!#REF!+'Project Completeness'!#REF!)</f>
        <v>#REF!</v>
      </c>
      <c r="C6" s="73" t="e">
        <f>('Project Completeness'!#REF!*'Project Completeness'!#REF!+'Project Completeness'!#REF!*'Project Completeness'!#REF!)/('Project Completeness'!#REF!+'Project Completeness'!#REF!)</f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activeCell="A6" sqref="A6"/>
    </sheetView>
  </sheetViews>
  <sheetFormatPr baseColWidth="10" defaultColWidth="11.1640625" defaultRowHeight="16" x14ac:dyDescent="0.2"/>
  <sheetData>
    <row r="1" spans="1:1" x14ac:dyDescent="0.2">
      <c r="A1" t="s">
        <v>24</v>
      </c>
    </row>
    <row r="3" spans="1:1" x14ac:dyDescent="0.2">
      <c r="A3" t="s">
        <v>23</v>
      </c>
    </row>
    <row r="5" spans="1:1" x14ac:dyDescent="0.2">
      <c r="A5" t="s">
        <v>22</v>
      </c>
    </row>
    <row r="6" spans="1:1" x14ac:dyDescent="0.2">
      <c r="A6" t="s">
        <v>66</v>
      </c>
    </row>
    <row r="7" spans="1:1" x14ac:dyDescent="0.2">
      <c r="A7" t="s">
        <v>63</v>
      </c>
    </row>
    <row r="8" spans="1:1" x14ac:dyDescent="0.2">
      <c r="A8" t="s">
        <v>25</v>
      </c>
    </row>
    <row r="9" spans="1:1" x14ac:dyDescent="0.2">
      <c r="A9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Project Completeness</vt:lpstr>
      <vt:lpstr>Metrics Definitions</vt:lpstr>
      <vt:lpstr>Production Metrics</vt:lpstr>
      <vt:lpstr>Project Averages</vt:lpstr>
      <vt:lpstr>Doc Versioning</vt:lpstr>
    </vt:vector>
  </TitlesOfParts>
  <Company>Papanicolaou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Papanicolaou</dc:creator>
  <cp:lastModifiedBy>George J Papanicolaou</cp:lastModifiedBy>
  <dcterms:created xsi:type="dcterms:W3CDTF">2017-02-07T02:47:36Z</dcterms:created>
  <dcterms:modified xsi:type="dcterms:W3CDTF">2019-08-05T18:05:15Z</dcterms:modified>
</cp:coreProperties>
</file>